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одопроводная 14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F35" i="1" l="1"/>
  <c r="F6" i="1" l="1"/>
  <c r="D47" i="1" l="1"/>
  <c r="D46" i="1"/>
  <c r="F44" i="1"/>
  <c r="F43" i="1"/>
  <c r="F42" i="1"/>
  <c r="F41" i="1"/>
  <c r="F40" i="1"/>
  <c r="F39" i="1"/>
  <c r="F38" i="1"/>
  <c r="F36" i="1"/>
  <c r="F32" i="1"/>
  <c r="F31" i="1"/>
  <c r="F30" i="1"/>
  <c r="F29" i="1"/>
  <c r="F28" i="1"/>
  <c r="F27" i="1"/>
  <c r="F26" i="1"/>
  <c r="F25" i="1"/>
  <c r="F24" i="1"/>
  <c r="F23" i="1" s="1"/>
  <c r="F22" i="1"/>
  <c r="F21" i="1"/>
  <c r="F20" i="1"/>
  <c r="F19" i="1" s="1"/>
  <c r="F18" i="1"/>
  <c r="F17" i="1"/>
  <c r="F16" i="1"/>
  <c r="F15" i="1"/>
  <c r="F13" i="1"/>
  <c r="F12" i="1" s="1"/>
  <c r="F11" i="1"/>
  <c r="F10" i="1" s="1"/>
  <c r="F9" i="1"/>
  <c r="F8" i="1" s="1"/>
  <c r="F7" i="1"/>
  <c r="F5" i="1"/>
  <c r="F4" i="1" s="1"/>
  <c r="F45" i="1" l="1"/>
  <c r="F50" i="1" s="1"/>
</calcChain>
</file>

<file path=xl/sharedStrings.xml><?xml version="1.0" encoding="utf-8"?>
<sst xmlns="http://schemas.openxmlformats.org/spreadsheetml/2006/main" count="144" uniqueCount="107">
  <si>
    <t>S</t>
  </si>
  <si>
    <t>План тарифа на работы и услуги по содержанию общего имущества многоквартирного дома</t>
  </si>
  <si>
    <t>Вид работы</t>
  </si>
  <si>
    <t>Единица измерения</t>
  </si>
  <si>
    <t>Единичная расценка</t>
  </si>
  <si>
    <t>Переодичность работ</t>
  </si>
  <si>
    <t>Всего затрат на 1 м2 в месяц в т.ч.: 18,9% (услуги УК, Банка, оборотный нал.)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</si>
  <si>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</si>
  <si>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>руб./м2</t>
  </si>
  <si>
    <t>2 раза в год</t>
  </si>
  <si>
    <t>2.</t>
  </si>
  <si>
    <t>Работы, выполняемые в зданиях с подвалами</t>
  </si>
  <si>
    <t>2.2.</t>
  </si>
  <si>
    <t>2.3.</t>
  </si>
  <si>
    <t>1 раз в год</t>
  </si>
  <si>
    <t>4.</t>
  </si>
  <si>
    <t>Работы, выполняемые в целях надлежащего содержания перекрытий и покрытий, а так же  полов помещений, относящихся к общему имуществу в многоквартирном доме</t>
  </si>
  <si>
    <t>4.6.</t>
  </si>
  <si>
    <t>(осмотр) проверка состояния утеплителя, гидроизоляции и звукоизоляции, адгезии отделочных слоев к конструкциям перекрытия (покрытия);</t>
  </si>
  <si>
    <t>7.</t>
  </si>
  <si>
    <t>Работы, выполняемые в целях надлежащего содержания крыш многоквартирных домов</t>
  </si>
  <si>
    <t>7.1.</t>
  </si>
  <si>
    <t>(осмотр) проверка кровли на отсутствие протечек;</t>
  </si>
  <si>
    <t>по заявкам</t>
  </si>
  <si>
    <t>II.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</si>
  <si>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15.</t>
  </si>
  <si>
    <t>Работы, выполняемые в целях надлежащего содержания систем вентиляции и дымоудаления многоквартирных домов</t>
  </si>
  <si>
    <t>15.1.</t>
  </si>
  <si>
    <t>(содержание)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</t>
  </si>
  <si>
    <t>по договору</t>
  </si>
  <si>
    <t xml:space="preserve"> Работы, выполняемые в целях надлежащего содержания индивидуальных тепловых пунктов и водоподкачек в многоквартирных домах</t>
  </si>
  <si>
    <t>17.1.</t>
  </si>
  <si>
    <t>(осмотр и содержание) проверка исправности и работоспособности оборудования на индивидуальных тепловых пунктах и водоподкачках в многоквартирных домах</t>
  </si>
  <si>
    <t>2 раза в год/1-2 раза в год, позаявкам</t>
  </si>
  <si>
    <t>17.3.</t>
  </si>
  <si>
    <t>17.5.</t>
  </si>
  <si>
    <t>(осмотр и содержание) проверка работоспособности и обслуживание устройства водоподготовки для системы горячего водоснабжения. При выявлении повреждения и нарушений - разработка плана восстановительных работ (при необходимости), проведение восстановительных работ</t>
  </si>
  <si>
    <t>2 раза в год/1 раз в год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</si>
  <si>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</si>
  <si>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18.2.</t>
  </si>
  <si>
    <t>(осмотр и содержание)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</si>
  <si>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руб./м2 в месяц</t>
  </si>
  <si>
    <t>2 раза в год/ежемесячно и по заявкам</t>
  </si>
  <si>
    <t>18.5.</t>
  </si>
  <si>
    <t>(осмотр)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</si>
  <si>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18.6.</t>
  </si>
  <si>
    <t>(осмотр)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</si>
  <si>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Работы, выполняемые в целях надлежащего содержания систем теплоснабжения (отопление, горячее водоснабжение) в многоквартирных домах</t>
  </si>
  <si>
    <t>19.2.</t>
  </si>
  <si>
    <t>после проведения работ</t>
  </si>
  <si>
    <t>19.3.</t>
  </si>
  <si>
    <t>(содержание) удаление воздуха из системы отопления;</t>
  </si>
  <si>
    <t>Работы, выполняемые в целях надлежащего содержания электрооборудования, радио- и телекоммуникационного оборудования в многоквартирном доме</t>
  </si>
  <si>
    <t>20.1.</t>
  </si>
  <si>
    <t>(осмотр)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</si>
  <si>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III. Работы и услуги по содержанию иного общего имущества в многоквартирном доме</t>
  </si>
  <si>
    <t>Работы по содержанию помещений, входящих в состав общего имущества в многоквартирном доме</t>
  </si>
  <si>
    <t>23.1.1.</t>
  </si>
  <si>
    <t>сухая уборка тамбуров, холлов, коридоров, галерей, лифтовых площадок и лифтовых холлов и кабин, лестничных площадок и маршей, пандусов. Очистка систем защиты от грязи (металлических решеток, ячеистых покрытий, приямков, текстильных матов)</t>
  </si>
  <si>
    <t>1 раз в неделю</t>
  </si>
  <si>
    <t>23.1.2.</t>
  </si>
  <si>
    <t>влажная уборка тамбуров, холлов, коридоров, галерей, лифтовых площадок и лифтовых холлов и кабин, лестничных площадок и маршей, пандусов</t>
  </si>
  <si>
    <t>2 раза в месяц</t>
  </si>
  <si>
    <t>23.5.</t>
  </si>
  <si>
    <t>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</si>
  <si>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>не менее 4-х раз в год -дератизация, дезинсекция и дезинфекция-по заявкам</t>
  </si>
  <si>
    <t>23.5.1.</t>
  </si>
  <si>
    <t>дератизация</t>
  </si>
  <si>
    <t>23.5.2.</t>
  </si>
  <si>
    <t>дезинсекция</t>
  </si>
  <si>
    <t>Работы по содержанию придомовой территории в холодный период года</t>
  </si>
  <si>
    <t>4 раза в месяц</t>
  </si>
  <si>
    <t>24.3.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</si>
  <si>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</si>
  <si>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6 раз в месяц</t>
  </si>
  <si>
    <t>24.6.</t>
  </si>
  <si>
    <t>уборка крыльца и площадки перед входом в подъезд</t>
  </si>
  <si>
    <t>Работы по содержанию придомовой территории в теплый период года</t>
  </si>
  <si>
    <t>25.1.</t>
  </si>
  <si>
    <t>подметание и уборка придомовой территории</t>
  </si>
  <si>
    <t>8 раз в месц</t>
  </si>
  <si>
    <t>25.3.</t>
  </si>
  <si>
    <t>уборка и выкашивание газонов</t>
  </si>
  <si>
    <t>1 раз в сезон или по заявкам</t>
  </si>
  <si>
    <t>25.5.</t>
  </si>
  <si>
    <t>уборка крыльца и площадки перед входом в подъезд, очистка металлической решетки и приямка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</si>
  <si>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</si>
  <si>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</si>
  <si>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 xml:space="preserve">Услуги РИЦ ЖКХ </t>
  </si>
  <si>
    <t>ежемесячно</t>
  </si>
  <si>
    <t>Всего затрат на содержание многоквартирного дома</t>
  </si>
  <si>
    <t>Комлекс услуг по техническому обслуживанию и передаче данных с узлов учета тепловой энергии</t>
  </si>
  <si>
    <t xml:space="preserve">Работы по обеспечению вывоза бытовых отходов </t>
  </si>
  <si>
    <t>ежедневно</t>
  </si>
  <si>
    <t>Работы, выполняемые в целях надлежащего содержания и ремонта лифта (лифтов) в многоквартирном доме</t>
  </si>
  <si>
    <t>3,1305</t>
  </si>
  <si>
    <t>по договору и по графику</t>
  </si>
  <si>
    <t xml:space="preserve">Всего затрат  </t>
  </si>
  <si>
    <t>(осмотр и содержание) контроль и устранение неисправностей дверей подвалов и технических подполий, запорных устройств на них</t>
  </si>
  <si>
    <t>(осмотр и содержание)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</si>
  <si>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Затраты на текущий ремонт жилых помещений МКД</t>
  </si>
  <si>
    <t>по мере необходимости</t>
  </si>
  <si>
    <t>(осмотр) гидравлические и тепловые испытания на прочность и плотность оборудования индивидуальных тепловых пунктов и водоподкачек;</t>
  </si>
  <si>
    <t>(содержание) проведение пробных пусконаладочных работ;</t>
  </si>
  <si>
    <t>Очистка придомовой территории от наледи и льда</t>
  </si>
  <si>
    <t>при необходимости</t>
  </si>
  <si>
    <t>г. Томск ул. Водопроводная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</si>
</sst>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2" xfId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wrapText="1"/>
    </xf>
    <xf numFmtId="2" fontId="0" fillId="0" borderId="2" xfId="0" applyNumberFormat="1" applyBorder="1" applyAlignment="1"/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right" wrapText="1"/>
    </xf>
    <xf numFmtId="2" fontId="0" fillId="0" borderId="0" xfId="0" applyNumberFormat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/>
    <xf numFmtId="2" fontId="1" fillId="0" borderId="2" xfId="0" applyNumberFormat="1" applyFont="1" applyBorder="1" applyAlignment="1"/>
    <xf numFmtId="49" fontId="1" fillId="0" borderId="7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 wrapText="1"/>
    </xf>
    <xf numFmtId="2" fontId="1" fillId="3" borderId="2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49" fontId="5" fillId="4" borderId="2" xfId="0" applyNumberFormat="1" applyFont="1" applyFill="1" applyBorder="1" applyAlignment="1">
      <alignment horizontal="center" wrapText="1"/>
    </xf>
    <xf numFmtId="164" fontId="1" fillId="4" borderId="2" xfId="0" applyNumberFormat="1" applyFont="1" applyFill="1" applyBorder="1" applyAlignment="1">
      <alignment horizontal="right"/>
    </xf>
    <xf numFmtId="2" fontId="6" fillId="4" borderId="2" xfId="0" applyNumberFormat="1" applyFont="1" applyFill="1" applyBorder="1" applyAlignment="1">
      <alignment horizontal="right"/>
    </xf>
    <xf numFmtId="0" fontId="0" fillId="3" borderId="0" xfId="0" applyFill="1"/>
    <xf numFmtId="2" fontId="8" fillId="3" borderId="2" xfId="0" applyNumberFormat="1" applyFont="1" applyFill="1" applyBorder="1" applyAlignment="1"/>
    <xf numFmtId="0" fontId="5" fillId="4" borderId="2" xfId="0" applyFont="1" applyFill="1" applyBorder="1" applyAlignment="1">
      <alignment wrapText="1"/>
    </xf>
    <xf numFmtId="0" fontId="1" fillId="4" borderId="2" xfId="0" applyFont="1" applyFill="1" applyBorder="1"/>
    <xf numFmtId="2" fontId="7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164" fontId="1" fillId="4" borderId="2" xfId="0" applyNumberFormat="1" applyFont="1" applyFill="1" applyBorder="1" applyAlignment="1">
      <alignment horizontal="right" wrapText="1"/>
    </xf>
    <xf numFmtId="0" fontId="1" fillId="4" borderId="2" xfId="0" applyFont="1" applyFill="1" applyBorder="1" applyAlignment="1">
      <alignment horizontal="right"/>
    </xf>
    <xf numFmtId="2" fontId="7" fillId="4" borderId="2" xfId="0" applyNumberFormat="1" applyFont="1" applyFill="1" applyBorder="1"/>
    <xf numFmtId="0" fontId="5" fillId="4" borderId="9" xfId="0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right" wrapText="1"/>
    </xf>
    <xf numFmtId="0" fontId="1" fillId="4" borderId="2" xfId="0" applyFont="1" applyFill="1" applyBorder="1" applyAlignment="1">
      <alignment horizontal="right" wrapText="1"/>
    </xf>
    <xf numFmtId="2" fontId="6" fillId="4" borderId="2" xfId="0" applyNumberFormat="1" applyFont="1" applyFill="1" applyBorder="1"/>
    <xf numFmtId="0" fontId="5" fillId="5" borderId="0" xfId="0" applyFont="1" applyFill="1"/>
    <xf numFmtId="0" fontId="1" fillId="4" borderId="0" xfId="0" applyFont="1" applyFill="1" applyBorder="1" applyAlignment="1">
      <alignment horizontal="left" wrapText="1"/>
    </xf>
    <xf numFmtId="164" fontId="1" fillId="4" borderId="0" xfId="0" applyNumberFormat="1" applyFont="1" applyFill="1" applyBorder="1" applyAlignment="1">
      <alignment horizontal="right" wrapText="1"/>
    </xf>
    <xf numFmtId="2" fontId="9" fillId="0" borderId="0" xfId="0" applyNumberFormat="1" applyFont="1"/>
    <xf numFmtId="0" fontId="0" fillId="0" borderId="0" xfId="0" applyAlignment="1">
      <alignment horizontal="right"/>
    </xf>
    <xf numFmtId="165" fontId="1" fillId="0" borderId="2" xfId="0" applyNumberFormat="1" applyFont="1" applyBorder="1" applyAlignment="1">
      <alignment horizontal="right"/>
    </xf>
    <xf numFmtId="2" fontId="8" fillId="4" borderId="0" xfId="0" applyNumberFormat="1" applyFont="1" applyFill="1" applyBorder="1"/>
    <xf numFmtId="0" fontId="1" fillId="4" borderId="0" xfId="0" applyFont="1" applyFill="1" applyBorder="1" applyAlignment="1">
      <alignment horizontal="right" wrapText="1"/>
    </xf>
    <xf numFmtId="49" fontId="5" fillId="2" borderId="5" xfId="0" applyNumberFormat="1" applyFont="1" applyFill="1" applyBorder="1" applyAlignment="1">
      <alignment wrapText="1"/>
    </xf>
    <xf numFmtId="0" fontId="0" fillId="0" borderId="6" xfId="0" applyBorder="1" applyAlignment="1"/>
    <xf numFmtId="0" fontId="0" fillId="0" borderId="7" xfId="0" applyBorder="1" applyAlignment="1"/>
    <xf numFmtId="0" fontId="4" fillId="3" borderId="5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8" fillId="0" borderId="0" xfId="0" applyFont="1" applyAlignment="1"/>
    <xf numFmtId="0" fontId="0" fillId="0" borderId="0" xfId="0" applyAlignment="1"/>
    <xf numFmtId="49" fontId="5" fillId="2" borderId="5" xfId="0" applyNumberFormat="1" applyFont="1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1" fillId="0" borderId="8" xfId="0" applyNumberFormat="1" applyFont="1" applyBorder="1" applyAlignment="1">
      <alignment horizontal="right" wrapText="1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4" fillId="4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left" wrapText="1"/>
    </xf>
    <xf numFmtId="2" fontId="1" fillId="0" borderId="8" xfId="0" applyNumberFormat="1" applyFont="1" applyBorder="1" applyAlignment="1">
      <alignment horizontal="right" wrapText="1"/>
    </xf>
    <xf numFmtId="2" fontId="0" fillId="0" borderId="10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164" fontId="1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3" xfId="0" applyFont="1" applyBorder="1" applyAlignment="1">
      <alignment horizontal="center" wrapText="1"/>
    </xf>
    <xf numFmtId="0" fontId="0" fillId="0" borderId="4" xfId="0" applyBorder="1" applyAlignment="1"/>
    <xf numFmtId="0" fontId="4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_Объемы к 7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48" sqref="F48"/>
    </sheetView>
  </sheetViews>
  <sheetFormatPr defaultRowHeight="15" x14ac:dyDescent="0.25"/>
  <cols>
    <col min="1" max="1" width="4" customWidth="1"/>
    <col min="2" max="2" width="59.7109375" customWidth="1"/>
    <col min="3" max="3" width="7.28515625" customWidth="1"/>
    <col min="4" max="4" width="14.140625" hidden="1" customWidth="1"/>
    <col min="5" max="5" width="12" customWidth="1"/>
    <col min="6" max="6" width="8.42578125" customWidth="1"/>
    <col min="257" max="257" width="4" customWidth="1"/>
    <col min="258" max="258" width="59.7109375" customWidth="1"/>
    <col min="259" max="259" width="7.28515625" customWidth="1"/>
    <col min="260" max="260" width="14.140625" customWidth="1"/>
    <col min="261" max="261" width="12.42578125" customWidth="1"/>
    <col min="262" max="262" width="8.42578125" customWidth="1"/>
    <col min="513" max="513" width="4" customWidth="1"/>
    <col min="514" max="514" width="59.7109375" customWidth="1"/>
    <col min="515" max="515" width="7.28515625" customWidth="1"/>
    <col min="516" max="516" width="14.140625" customWidth="1"/>
    <col min="517" max="517" width="12.42578125" customWidth="1"/>
    <col min="518" max="518" width="8.42578125" customWidth="1"/>
    <col min="769" max="769" width="4" customWidth="1"/>
    <col min="770" max="770" width="59.7109375" customWidth="1"/>
    <col min="771" max="771" width="7.28515625" customWidth="1"/>
    <col min="772" max="772" width="14.140625" customWidth="1"/>
    <col min="773" max="773" width="12.42578125" customWidth="1"/>
    <col min="774" max="774" width="8.42578125" customWidth="1"/>
    <col min="1025" max="1025" width="4" customWidth="1"/>
    <col min="1026" max="1026" width="59.7109375" customWidth="1"/>
    <col min="1027" max="1027" width="7.28515625" customWidth="1"/>
    <col min="1028" max="1028" width="14.140625" customWidth="1"/>
    <col min="1029" max="1029" width="12.42578125" customWidth="1"/>
    <col min="1030" max="1030" width="8.42578125" customWidth="1"/>
    <col min="1281" max="1281" width="4" customWidth="1"/>
    <col min="1282" max="1282" width="59.7109375" customWidth="1"/>
    <col min="1283" max="1283" width="7.28515625" customWidth="1"/>
    <col min="1284" max="1284" width="14.140625" customWidth="1"/>
    <col min="1285" max="1285" width="12.42578125" customWidth="1"/>
    <col min="1286" max="1286" width="8.42578125" customWidth="1"/>
    <col min="1537" max="1537" width="4" customWidth="1"/>
    <col min="1538" max="1538" width="59.7109375" customWidth="1"/>
    <col min="1539" max="1539" width="7.28515625" customWidth="1"/>
    <col min="1540" max="1540" width="14.140625" customWidth="1"/>
    <col min="1541" max="1541" width="12.42578125" customWidth="1"/>
    <col min="1542" max="1542" width="8.42578125" customWidth="1"/>
    <col min="1793" max="1793" width="4" customWidth="1"/>
    <col min="1794" max="1794" width="59.7109375" customWidth="1"/>
    <col min="1795" max="1795" width="7.28515625" customWidth="1"/>
    <col min="1796" max="1796" width="14.140625" customWidth="1"/>
    <col min="1797" max="1797" width="12.42578125" customWidth="1"/>
    <col min="1798" max="1798" width="8.42578125" customWidth="1"/>
    <col min="2049" max="2049" width="4" customWidth="1"/>
    <col min="2050" max="2050" width="59.7109375" customWidth="1"/>
    <col min="2051" max="2051" width="7.28515625" customWidth="1"/>
    <col min="2052" max="2052" width="14.140625" customWidth="1"/>
    <col min="2053" max="2053" width="12.42578125" customWidth="1"/>
    <col min="2054" max="2054" width="8.42578125" customWidth="1"/>
    <col min="2305" max="2305" width="4" customWidth="1"/>
    <col min="2306" max="2306" width="59.7109375" customWidth="1"/>
    <col min="2307" max="2307" width="7.28515625" customWidth="1"/>
    <col min="2308" max="2308" width="14.140625" customWidth="1"/>
    <col min="2309" max="2309" width="12.42578125" customWidth="1"/>
    <col min="2310" max="2310" width="8.42578125" customWidth="1"/>
    <col min="2561" max="2561" width="4" customWidth="1"/>
    <col min="2562" max="2562" width="59.7109375" customWidth="1"/>
    <col min="2563" max="2563" width="7.28515625" customWidth="1"/>
    <col min="2564" max="2564" width="14.140625" customWidth="1"/>
    <col min="2565" max="2565" width="12.42578125" customWidth="1"/>
    <col min="2566" max="2566" width="8.42578125" customWidth="1"/>
    <col min="2817" max="2817" width="4" customWidth="1"/>
    <col min="2818" max="2818" width="59.7109375" customWidth="1"/>
    <col min="2819" max="2819" width="7.28515625" customWidth="1"/>
    <col min="2820" max="2820" width="14.140625" customWidth="1"/>
    <col min="2821" max="2821" width="12.42578125" customWidth="1"/>
    <col min="2822" max="2822" width="8.42578125" customWidth="1"/>
    <col min="3073" max="3073" width="4" customWidth="1"/>
    <col min="3074" max="3074" width="59.7109375" customWidth="1"/>
    <col min="3075" max="3075" width="7.28515625" customWidth="1"/>
    <col min="3076" max="3076" width="14.140625" customWidth="1"/>
    <col min="3077" max="3077" width="12.42578125" customWidth="1"/>
    <col min="3078" max="3078" width="8.42578125" customWidth="1"/>
    <col min="3329" max="3329" width="4" customWidth="1"/>
    <col min="3330" max="3330" width="59.7109375" customWidth="1"/>
    <col min="3331" max="3331" width="7.28515625" customWidth="1"/>
    <col min="3332" max="3332" width="14.140625" customWidth="1"/>
    <col min="3333" max="3333" width="12.42578125" customWidth="1"/>
    <col min="3334" max="3334" width="8.42578125" customWidth="1"/>
    <col min="3585" max="3585" width="4" customWidth="1"/>
    <col min="3586" max="3586" width="59.7109375" customWidth="1"/>
    <col min="3587" max="3587" width="7.28515625" customWidth="1"/>
    <col min="3588" max="3588" width="14.140625" customWidth="1"/>
    <col min="3589" max="3589" width="12.42578125" customWidth="1"/>
    <col min="3590" max="3590" width="8.42578125" customWidth="1"/>
    <col min="3841" max="3841" width="4" customWidth="1"/>
    <col min="3842" max="3842" width="59.7109375" customWidth="1"/>
    <col min="3843" max="3843" width="7.28515625" customWidth="1"/>
    <col min="3844" max="3844" width="14.140625" customWidth="1"/>
    <col min="3845" max="3845" width="12.42578125" customWidth="1"/>
    <col min="3846" max="3846" width="8.42578125" customWidth="1"/>
    <col min="4097" max="4097" width="4" customWidth="1"/>
    <col min="4098" max="4098" width="59.7109375" customWidth="1"/>
    <col min="4099" max="4099" width="7.28515625" customWidth="1"/>
    <col min="4100" max="4100" width="14.140625" customWidth="1"/>
    <col min="4101" max="4101" width="12.42578125" customWidth="1"/>
    <col min="4102" max="4102" width="8.42578125" customWidth="1"/>
    <col min="4353" max="4353" width="4" customWidth="1"/>
    <col min="4354" max="4354" width="59.7109375" customWidth="1"/>
    <col min="4355" max="4355" width="7.28515625" customWidth="1"/>
    <col min="4356" max="4356" width="14.140625" customWidth="1"/>
    <col min="4357" max="4357" width="12.42578125" customWidth="1"/>
    <col min="4358" max="4358" width="8.42578125" customWidth="1"/>
    <col min="4609" max="4609" width="4" customWidth="1"/>
    <col min="4610" max="4610" width="59.7109375" customWidth="1"/>
    <col min="4611" max="4611" width="7.28515625" customWidth="1"/>
    <col min="4612" max="4612" width="14.140625" customWidth="1"/>
    <col min="4613" max="4613" width="12.42578125" customWidth="1"/>
    <col min="4614" max="4614" width="8.42578125" customWidth="1"/>
    <col min="4865" max="4865" width="4" customWidth="1"/>
    <col min="4866" max="4866" width="59.7109375" customWidth="1"/>
    <col min="4867" max="4867" width="7.28515625" customWidth="1"/>
    <col min="4868" max="4868" width="14.140625" customWidth="1"/>
    <col min="4869" max="4869" width="12.42578125" customWidth="1"/>
    <col min="4870" max="4870" width="8.42578125" customWidth="1"/>
    <col min="5121" max="5121" width="4" customWidth="1"/>
    <col min="5122" max="5122" width="59.7109375" customWidth="1"/>
    <col min="5123" max="5123" width="7.28515625" customWidth="1"/>
    <col min="5124" max="5124" width="14.140625" customWidth="1"/>
    <col min="5125" max="5125" width="12.42578125" customWidth="1"/>
    <col min="5126" max="5126" width="8.42578125" customWidth="1"/>
    <col min="5377" max="5377" width="4" customWidth="1"/>
    <col min="5378" max="5378" width="59.7109375" customWidth="1"/>
    <col min="5379" max="5379" width="7.28515625" customWidth="1"/>
    <col min="5380" max="5380" width="14.140625" customWidth="1"/>
    <col min="5381" max="5381" width="12.42578125" customWidth="1"/>
    <col min="5382" max="5382" width="8.42578125" customWidth="1"/>
    <col min="5633" max="5633" width="4" customWidth="1"/>
    <col min="5634" max="5634" width="59.7109375" customWidth="1"/>
    <col min="5635" max="5635" width="7.28515625" customWidth="1"/>
    <col min="5636" max="5636" width="14.140625" customWidth="1"/>
    <col min="5637" max="5637" width="12.42578125" customWidth="1"/>
    <col min="5638" max="5638" width="8.42578125" customWidth="1"/>
    <col min="5889" max="5889" width="4" customWidth="1"/>
    <col min="5890" max="5890" width="59.7109375" customWidth="1"/>
    <col min="5891" max="5891" width="7.28515625" customWidth="1"/>
    <col min="5892" max="5892" width="14.140625" customWidth="1"/>
    <col min="5893" max="5893" width="12.42578125" customWidth="1"/>
    <col min="5894" max="5894" width="8.42578125" customWidth="1"/>
    <col min="6145" max="6145" width="4" customWidth="1"/>
    <col min="6146" max="6146" width="59.7109375" customWidth="1"/>
    <col min="6147" max="6147" width="7.28515625" customWidth="1"/>
    <col min="6148" max="6148" width="14.140625" customWidth="1"/>
    <col min="6149" max="6149" width="12.42578125" customWidth="1"/>
    <col min="6150" max="6150" width="8.42578125" customWidth="1"/>
    <col min="6401" max="6401" width="4" customWidth="1"/>
    <col min="6402" max="6402" width="59.7109375" customWidth="1"/>
    <col min="6403" max="6403" width="7.28515625" customWidth="1"/>
    <col min="6404" max="6404" width="14.140625" customWidth="1"/>
    <col min="6405" max="6405" width="12.42578125" customWidth="1"/>
    <col min="6406" max="6406" width="8.42578125" customWidth="1"/>
    <col min="6657" max="6657" width="4" customWidth="1"/>
    <col min="6658" max="6658" width="59.7109375" customWidth="1"/>
    <col min="6659" max="6659" width="7.28515625" customWidth="1"/>
    <col min="6660" max="6660" width="14.140625" customWidth="1"/>
    <col min="6661" max="6661" width="12.42578125" customWidth="1"/>
    <col min="6662" max="6662" width="8.42578125" customWidth="1"/>
    <col min="6913" max="6913" width="4" customWidth="1"/>
    <col min="6914" max="6914" width="59.7109375" customWidth="1"/>
    <col min="6915" max="6915" width="7.28515625" customWidth="1"/>
    <col min="6916" max="6916" width="14.140625" customWidth="1"/>
    <col min="6917" max="6917" width="12.42578125" customWidth="1"/>
    <col min="6918" max="6918" width="8.42578125" customWidth="1"/>
    <col min="7169" max="7169" width="4" customWidth="1"/>
    <col min="7170" max="7170" width="59.7109375" customWidth="1"/>
    <col min="7171" max="7171" width="7.28515625" customWidth="1"/>
    <col min="7172" max="7172" width="14.140625" customWidth="1"/>
    <col min="7173" max="7173" width="12.42578125" customWidth="1"/>
    <col min="7174" max="7174" width="8.42578125" customWidth="1"/>
    <col min="7425" max="7425" width="4" customWidth="1"/>
    <col min="7426" max="7426" width="59.7109375" customWidth="1"/>
    <col min="7427" max="7427" width="7.28515625" customWidth="1"/>
    <col min="7428" max="7428" width="14.140625" customWidth="1"/>
    <col min="7429" max="7429" width="12.42578125" customWidth="1"/>
    <col min="7430" max="7430" width="8.42578125" customWidth="1"/>
    <col min="7681" max="7681" width="4" customWidth="1"/>
    <col min="7682" max="7682" width="59.7109375" customWidth="1"/>
    <col min="7683" max="7683" width="7.28515625" customWidth="1"/>
    <col min="7684" max="7684" width="14.140625" customWidth="1"/>
    <col min="7685" max="7685" width="12.42578125" customWidth="1"/>
    <col min="7686" max="7686" width="8.42578125" customWidth="1"/>
    <col min="7937" max="7937" width="4" customWidth="1"/>
    <col min="7938" max="7938" width="59.7109375" customWidth="1"/>
    <col min="7939" max="7939" width="7.28515625" customWidth="1"/>
    <col min="7940" max="7940" width="14.140625" customWidth="1"/>
    <col min="7941" max="7941" width="12.42578125" customWidth="1"/>
    <col min="7942" max="7942" width="8.42578125" customWidth="1"/>
    <col min="8193" max="8193" width="4" customWidth="1"/>
    <col min="8194" max="8194" width="59.7109375" customWidth="1"/>
    <col min="8195" max="8195" width="7.28515625" customWidth="1"/>
    <col min="8196" max="8196" width="14.140625" customWidth="1"/>
    <col min="8197" max="8197" width="12.42578125" customWidth="1"/>
    <col min="8198" max="8198" width="8.42578125" customWidth="1"/>
    <col min="8449" max="8449" width="4" customWidth="1"/>
    <col min="8450" max="8450" width="59.7109375" customWidth="1"/>
    <col min="8451" max="8451" width="7.28515625" customWidth="1"/>
    <col min="8452" max="8452" width="14.140625" customWidth="1"/>
    <col min="8453" max="8453" width="12.42578125" customWidth="1"/>
    <col min="8454" max="8454" width="8.42578125" customWidth="1"/>
    <col min="8705" max="8705" width="4" customWidth="1"/>
    <col min="8706" max="8706" width="59.7109375" customWidth="1"/>
    <col min="8707" max="8707" width="7.28515625" customWidth="1"/>
    <col min="8708" max="8708" width="14.140625" customWidth="1"/>
    <col min="8709" max="8709" width="12.42578125" customWidth="1"/>
    <col min="8710" max="8710" width="8.42578125" customWidth="1"/>
    <col min="8961" max="8961" width="4" customWidth="1"/>
    <col min="8962" max="8962" width="59.7109375" customWidth="1"/>
    <col min="8963" max="8963" width="7.28515625" customWidth="1"/>
    <col min="8964" max="8964" width="14.140625" customWidth="1"/>
    <col min="8965" max="8965" width="12.42578125" customWidth="1"/>
    <col min="8966" max="8966" width="8.42578125" customWidth="1"/>
    <col min="9217" max="9217" width="4" customWidth="1"/>
    <col min="9218" max="9218" width="59.7109375" customWidth="1"/>
    <col min="9219" max="9219" width="7.28515625" customWidth="1"/>
    <col min="9220" max="9220" width="14.140625" customWidth="1"/>
    <col min="9221" max="9221" width="12.42578125" customWidth="1"/>
    <col min="9222" max="9222" width="8.42578125" customWidth="1"/>
    <col min="9473" max="9473" width="4" customWidth="1"/>
    <col min="9474" max="9474" width="59.7109375" customWidth="1"/>
    <col min="9475" max="9475" width="7.28515625" customWidth="1"/>
    <col min="9476" max="9476" width="14.140625" customWidth="1"/>
    <col min="9477" max="9477" width="12.42578125" customWidth="1"/>
    <col min="9478" max="9478" width="8.42578125" customWidth="1"/>
    <col min="9729" max="9729" width="4" customWidth="1"/>
    <col min="9730" max="9730" width="59.7109375" customWidth="1"/>
    <col min="9731" max="9731" width="7.28515625" customWidth="1"/>
    <col min="9732" max="9732" width="14.140625" customWidth="1"/>
    <col min="9733" max="9733" width="12.42578125" customWidth="1"/>
    <col min="9734" max="9734" width="8.42578125" customWidth="1"/>
    <col min="9985" max="9985" width="4" customWidth="1"/>
    <col min="9986" max="9986" width="59.7109375" customWidth="1"/>
    <col min="9987" max="9987" width="7.28515625" customWidth="1"/>
    <col min="9988" max="9988" width="14.140625" customWidth="1"/>
    <col min="9989" max="9989" width="12.42578125" customWidth="1"/>
    <col min="9990" max="9990" width="8.42578125" customWidth="1"/>
    <col min="10241" max="10241" width="4" customWidth="1"/>
    <col min="10242" max="10242" width="59.7109375" customWidth="1"/>
    <col min="10243" max="10243" width="7.28515625" customWidth="1"/>
    <col min="10244" max="10244" width="14.140625" customWidth="1"/>
    <col min="10245" max="10245" width="12.42578125" customWidth="1"/>
    <col min="10246" max="10246" width="8.42578125" customWidth="1"/>
    <col min="10497" max="10497" width="4" customWidth="1"/>
    <col min="10498" max="10498" width="59.7109375" customWidth="1"/>
    <col min="10499" max="10499" width="7.28515625" customWidth="1"/>
    <col min="10500" max="10500" width="14.140625" customWidth="1"/>
    <col min="10501" max="10501" width="12.42578125" customWidth="1"/>
    <col min="10502" max="10502" width="8.42578125" customWidth="1"/>
    <col min="10753" max="10753" width="4" customWidth="1"/>
    <col min="10754" max="10754" width="59.7109375" customWidth="1"/>
    <col min="10755" max="10755" width="7.28515625" customWidth="1"/>
    <col min="10756" max="10756" width="14.140625" customWidth="1"/>
    <col min="10757" max="10757" width="12.42578125" customWidth="1"/>
    <col min="10758" max="10758" width="8.42578125" customWidth="1"/>
    <col min="11009" max="11009" width="4" customWidth="1"/>
    <col min="11010" max="11010" width="59.7109375" customWidth="1"/>
    <col min="11011" max="11011" width="7.28515625" customWidth="1"/>
    <col min="11012" max="11012" width="14.140625" customWidth="1"/>
    <col min="11013" max="11013" width="12.42578125" customWidth="1"/>
    <col min="11014" max="11014" width="8.42578125" customWidth="1"/>
    <col min="11265" max="11265" width="4" customWidth="1"/>
    <col min="11266" max="11266" width="59.7109375" customWidth="1"/>
    <col min="11267" max="11267" width="7.28515625" customWidth="1"/>
    <col min="11268" max="11268" width="14.140625" customWidth="1"/>
    <col min="11269" max="11269" width="12.42578125" customWidth="1"/>
    <col min="11270" max="11270" width="8.42578125" customWidth="1"/>
    <col min="11521" max="11521" width="4" customWidth="1"/>
    <col min="11522" max="11522" width="59.7109375" customWidth="1"/>
    <col min="11523" max="11523" width="7.28515625" customWidth="1"/>
    <col min="11524" max="11524" width="14.140625" customWidth="1"/>
    <col min="11525" max="11525" width="12.42578125" customWidth="1"/>
    <col min="11526" max="11526" width="8.42578125" customWidth="1"/>
    <col min="11777" max="11777" width="4" customWidth="1"/>
    <col min="11778" max="11778" width="59.7109375" customWidth="1"/>
    <col min="11779" max="11779" width="7.28515625" customWidth="1"/>
    <col min="11780" max="11780" width="14.140625" customWidth="1"/>
    <col min="11781" max="11781" width="12.42578125" customWidth="1"/>
    <col min="11782" max="11782" width="8.42578125" customWidth="1"/>
    <col min="12033" max="12033" width="4" customWidth="1"/>
    <col min="12034" max="12034" width="59.7109375" customWidth="1"/>
    <col min="12035" max="12035" width="7.28515625" customWidth="1"/>
    <col min="12036" max="12036" width="14.140625" customWidth="1"/>
    <col min="12037" max="12037" width="12.42578125" customWidth="1"/>
    <col min="12038" max="12038" width="8.42578125" customWidth="1"/>
    <col min="12289" max="12289" width="4" customWidth="1"/>
    <col min="12290" max="12290" width="59.7109375" customWidth="1"/>
    <col min="12291" max="12291" width="7.28515625" customWidth="1"/>
    <col min="12292" max="12292" width="14.140625" customWidth="1"/>
    <col min="12293" max="12293" width="12.42578125" customWidth="1"/>
    <col min="12294" max="12294" width="8.42578125" customWidth="1"/>
    <col min="12545" max="12545" width="4" customWidth="1"/>
    <col min="12546" max="12546" width="59.7109375" customWidth="1"/>
    <col min="12547" max="12547" width="7.28515625" customWidth="1"/>
    <col min="12548" max="12548" width="14.140625" customWidth="1"/>
    <col min="12549" max="12549" width="12.42578125" customWidth="1"/>
    <col min="12550" max="12550" width="8.42578125" customWidth="1"/>
    <col min="12801" max="12801" width="4" customWidth="1"/>
    <col min="12802" max="12802" width="59.7109375" customWidth="1"/>
    <col min="12803" max="12803" width="7.28515625" customWidth="1"/>
    <col min="12804" max="12804" width="14.140625" customWidth="1"/>
    <col min="12805" max="12805" width="12.42578125" customWidth="1"/>
    <col min="12806" max="12806" width="8.42578125" customWidth="1"/>
    <col min="13057" max="13057" width="4" customWidth="1"/>
    <col min="13058" max="13058" width="59.7109375" customWidth="1"/>
    <col min="13059" max="13059" width="7.28515625" customWidth="1"/>
    <col min="13060" max="13060" width="14.140625" customWidth="1"/>
    <col min="13061" max="13061" width="12.42578125" customWidth="1"/>
    <col min="13062" max="13062" width="8.42578125" customWidth="1"/>
    <col min="13313" max="13313" width="4" customWidth="1"/>
    <col min="13314" max="13314" width="59.7109375" customWidth="1"/>
    <col min="13315" max="13315" width="7.28515625" customWidth="1"/>
    <col min="13316" max="13316" width="14.140625" customWidth="1"/>
    <col min="13317" max="13317" width="12.42578125" customWidth="1"/>
    <col min="13318" max="13318" width="8.42578125" customWidth="1"/>
    <col min="13569" max="13569" width="4" customWidth="1"/>
    <col min="13570" max="13570" width="59.7109375" customWidth="1"/>
    <col min="13571" max="13571" width="7.28515625" customWidth="1"/>
    <col min="13572" max="13572" width="14.140625" customWidth="1"/>
    <col min="13573" max="13573" width="12.42578125" customWidth="1"/>
    <col min="13574" max="13574" width="8.42578125" customWidth="1"/>
    <col min="13825" max="13825" width="4" customWidth="1"/>
    <col min="13826" max="13826" width="59.7109375" customWidth="1"/>
    <col min="13827" max="13827" width="7.28515625" customWidth="1"/>
    <col min="13828" max="13828" width="14.140625" customWidth="1"/>
    <col min="13829" max="13829" width="12.42578125" customWidth="1"/>
    <col min="13830" max="13830" width="8.42578125" customWidth="1"/>
    <col min="14081" max="14081" width="4" customWidth="1"/>
    <col min="14082" max="14082" width="59.7109375" customWidth="1"/>
    <col min="14083" max="14083" width="7.28515625" customWidth="1"/>
    <col min="14084" max="14084" width="14.140625" customWidth="1"/>
    <col min="14085" max="14085" width="12.42578125" customWidth="1"/>
    <col min="14086" max="14086" width="8.42578125" customWidth="1"/>
    <col min="14337" max="14337" width="4" customWidth="1"/>
    <col min="14338" max="14338" width="59.7109375" customWidth="1"/>
    <col min="14339" max="14339" width="7.28515625" customWidth="1"/>
    <col min="14340" max="14340" width="14.140625" customWidth="1"/>
    <col min="14341" max="14341" width="12.42578125" customWidth="1"/>
    <col min="14342" max="14342" width="8.42578125" customWidth="1"/>
    <col min="14593" max="14593" width="4" customWidth="1"/>
    <col min="14594" max="14594" width="59.7109375" customWidth="1"/>
    <col min="14595" max="14595" width="7.28515625" customWidth="1"/>
    <col min="14596" max="14596" width="14.140625" customWidth="1"/>
    <col min="14597" max="14597" width="12.42578125" customWidth="1"/>
    <col min="14598" max="14598" width="8.42578125" customWidth="1"/>
    <col min="14849" max="14849" width="4" customWidth="1"/>
    <col min="14850" max="14850" width="59.7109375" customWidth="1"/>
    <col min="14851" max="14851" width="7.28515625" customWidth="1"/>
    <col min="14852" max="14852" width="14.140625" customWidth="1"/>
    <col min="14853" max="14853" width="12.42578125" customWidth="1"/>
    <col min="14854" max="14854" width="8.42578125" customWidth="1"/>
    <col min="15105" max="15105" width="4" customWidth="1"/>
    <col min="15106" max="15106" width="59.7109375" customWidth="1"/>
    <col min="15107" max="15107" width="7.28515625" customWidth="1"/>
    <col min="15108" max="15108" width="14.140625" customWidth="1"/>
    <col min="15109" max="15109" width="12.42578125" customWidth="1"/>
    <col min="15110" max="15110" width="8.42578125" customWidth="1"/>
    <col min="15361" max="15361" width="4" customWidth="1"/>
    <col min="15362" max="15362" width="59.7109375" customWidth="1"/>
    <col min="15363" max="15363" width="7.28515625" customWidth="1"/>
    <col min="15364" max="15364" width="14.140625" customWidth="1"/>
    <col min="15365" max="15365" width="12.42578125" customWidth="1"/>
    <col min="15366" max="15366" width="8.42578125" customWidth="1"/>
    <col min="15617" max="15617" width="4" customWidth="1"/>
    <col min="15618" max="15618" width="59.7109375" customWidth="1"/>
    <col min="15619" max="15619" width="7.28515625" customWidth="1"/>
    <col min="15620" max="15620" width="14.140625" customWidth="1"/>
    <col min="15621" max="15621" width="12.42578125" customWidth="1"/>
    <col min="15622" max="15622" width="8.42578125" customWidth="1"/>
    <col min="15873" max="15873" width="4" customWidth="1"/>
    <col min="15874" max="15874" width="59.7109375" customWidth="1"/>
    <col min="15875" max="15875" width="7.28515625" customWidth="1"/>
    <col min="15876" max="15876" width="14.140625" customWidth="1"/>
    <col min="15877" max="15877" width="12.42578125" customWidth="1"/>
    <col min="15878" max="15878" width="8.42578125" customWidth="1"/>
    <col min="16129" max="16129" width="4" customWidth="1"/>
    <col min="16130" max="16130" width="59.7109375" customWidth="1"/>
    <col min="16131" max="16131" width="7.28515625" customWidth="1"/>
    <col min="16132" max="16132" width="14.140625" customWidth="1"/>
    <col min="16133" max="16133" width="12.42578125" customWidth="1"/>
    <col min="16134" max="16134" width="8.42578125" customWidth="1"/>
  </cols>
  <sheetData>
    <row r="1" spans="1:7" x14ac:dyDescent="0.25">
      <c r="A1" s="1"/>
      <c r="B1" s="2" t="s">
        <v>106</v>
      </c>
      <c r="C1" s="87" t="s">
        <v>0</v>
      </c>
      <c r="D1" s="87"/>
      <c r="E1">
        <v>3170.02</v>
      </c>
    </row>
    <row r="2" spans="1:7" ht="30.75" customHeight="1" x14ac:dyDescent="0.25">
      <c r="A2" s="88" t="s">
        <v>1</v>
      </c>
      <c r="B2" s="88"/>
      <c r="C2" s="88"/>
      <c r="D2" s="88"/>
      <c r="E2" s="89"/>
      <c r="F2" s="89"/>
    </row>
    <row r="3" spans="1:7" ht="62.25" customHeight="1" x14ac:dyDescent="0.25">
      <c r="A3" s="3"/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</row>
    <row r="4" spans="1:7" ht="36" customHeight="1" x14ac:dyDescent="0.25">
      <c r="A4" s="90" t="s">
        <v>7</v>
      </c>
      <c r="B4" s="91"/>
      <c r="C4" s="91"/>
      <c r="D4" s="91"/>
      <c r="E4" s="91"/>
      <c r="F4" s="6">
        <f>F5+F8+F10</f>
        <v>0.17174730067074229</v>
      </c>
    </row>
    <row r="5" spans="1:7" ht="10.5" customHeight="1" x14ac:dyDescent="0.25">
      <c r="A5" s="11" t="s">
        <v>10</v>
      </c>
      <c r="B5" s="74" t="s">
        <v>11</v>
      </c>
      <c r="C5" s="83"/>
      <c r="D5" s="83"/>
      <c r="E5" s="76"/>
      <c r="F5" s="6">
        <f>F6+F7</f>
        <v>0.13978663236193714</v>
      </c>
    </row>
    <row r="6" spans="1:7" ht="62.25" customHeight="1" x14ac:dyDescent="0.25">
      <c r="A6" s="15" t="s">
        <v>12</v>
      </c>
      <c r="B6" s="7" t="s">
        <v>99</v>
      </c>
      <c r="C6" s="8" t="s">
        <v>8</v>
      </c>
      <c r="D6" s="13">
        <v>1.2342</v>
      </c>
      <c r="E6" s="13" t="s">
        <v>9</v>
      </c>
      <c r="F6" s="14">
        <f>(D6/12)*118.9/100</f>
        <v>0.12228865000000001</v>
      </c>
    </row>
    <row r="7" spans="1:7" ht="23.25" customHeight="1" x14ac:dyDescent="0.25">
      <c r="A7" s="15" t="s">
        <v>13</v>
      </c>
      <c r="B7" s="7" t="s">
        <v>98</v>
      </c>
      <c r="C7" s="8" t="s">
        <v>8</v>
      </c>
      <c r="D7" s="9">
        <v>0.17659864452754037</v>
      </c>
      <c r="E7" s="9" t="s">
        <v>14</v>
      </c>
      <c r="F7" s="14">
        <f>(D7/12)*118.9/100</f>
        <v>1.7497982361937125E-2</v>
      </c>
      <c r="G7" s="17"/>
    </row>
    <row r="8" spans="1:7" ht="22.5" customHeight="1" x14ac:dyDescent="0.25">
      <c r="A8" s="11" t="s">
        <v>15</v>
      </c>
      <c r="B8" s="74" t="s">
        <v>16</v>
      </c>
      <c r="C8" s="83"/>
      <c r="D8" s="83"/>
      <c r="E8" s="76"/>
      <c r="F8" s="6">
        <f>F9</f>
        <v>1.9380349387439499E-2</v>
      </c>
    </row>
    <row r="9" spans="1:7" ht="36.75" customHeight="1" x14ac:dyDescent="0.25">
      <c r="A9" s="15" t="s">
        <v>17</v>
      </c>
      <c r="B9" s="18" t="s">
        <v>18</v>
      </c>
      <c r="C9" s="8" t="s">
        <v>8</v>
      </c>
      <c r="D9" s="19">
        <v>9.7798230718786364E-2</v>
      </c>
      <c r="E9" s="19" t="s">
        <v>9</v>
      </c>
      <c r="F9" s="20">
        <f>(D9*2/12)*118.9/100</f>
        <v>1.9380349387439499E-2</v>
      </c>
    </row>
    <row r="10" spans="1:7" x14ac:dyDescent="0.25">
      <c r="A10" s="11" t="s">
        <v>19</v>
      </c>
      <c r="B10" s="74" t="s">
        <v>20</v>
      </c>
      <c r="C10" s="83"/>
      <c r="D10" s="83"/>
      <c r="E10" s="76"/>
      <c r="F10" s="6">
        <f>F11</f>
        <v>1.2580318921365661E-2</v>
      </c>
    </row>
    <row r="11" spans="1:7" ht="11.25" customHeight="1" x14ac:dyDescent="0.25">
      <c r="A11" s="15" t="s">
        <v>21</v>
      </c>
      <c r="B11" s="7" t="s">
        <v>22</v>
      </c>
      <c r="C11" s="8" t="s">
        <v>8</v>
      </c>
      <c r="D11" s="9">
        <v>6.3483526937084908E-2</v>
      </c>
      <c r="E11" s="9" t="s">
        <v>9</v>
      </c>
      <c r="F11" s="10">
        <f>(D11*2/12)*118.9/100</f>
        <v>1.2580318921365661E-2</v>
      </c>
    </row>
    <row r="12" spans="1:7" ht="23.25" customHeight="1" x14ac:dyDescent="0.25">
      <c r="A12" s="92" t="s">
        <v>24</v>
      </c>
      <c r="B12" s="67"/>
      <c r="C12" s="67"/>
      <c r="D12" s="67"/>
      <c r="E12" s="68"/>
      <c r="F12" s="6">
        <f>F13+F15+F19+F23+F26</f>
        <v>5.431474331067081</v>
      </c>
    </row>
    <row r="13" spans="1:7" ht="11.25" customHeight="1" x14ac:dyDescent="0.25">
      <c r="A13" s="11" t="s">
        <v>25</v>
      </c>
      <c r="B13" s="74" t="s">
        <v>26</v>
      </c>
      <c r="C13" s="75"/>
      <c r="D13" s="75"/>
      <c r="E13" s="76"/>
      <c r="F13" s="6">
        <f>F14</f>
        <v>0.44</v>
      </c>
    </row>
    <row r="14" spans="1:7" ht="35.25" customHeight="1" x14ac:dyDescent="0.25">
      <c r="A14" s="15" t="s">
        <v>27</v>
      </c>
      <c r="B14" s="7" t="s">
        <v>28</v>
      </c>
      <c r="C14" s="21" t="s">
        <v>8</v>
      </c>
      <c r="D14" s="22">
        <v>0.30764707842947853</v>
      </c>
      <c r="E14" s="22" t="s">
        <v>29</v>
      </c>
      <c r="F14" s="23">
        <v>0.44</v>
      </c>
    </row>
    <row r="15" spans="1:7" ht="23.25" customHeight="1" x14ac:dyDescent="0.25">
      <c r="A15" s="11">
        <v>17</v>
      </c>
      <c r="B15" s="74" t="s">
        <v>30</v>
      </c>
      <c r="C15" s="75"/>
      <c r="D15" s="75"/>
      <c r="E15" s="76"/>
      <c r="F15" s="6">
        <f>F16+F17+F18</f>
        <v>0.64658812438592994</v>
      </c>
    </row>
    <row r="16" spans="1:7" ht="36.75" customHeight="1" x14ac:dyDescent="0.25">
      <c r="A16" s="15" t="s">
        <v>31</v>
      </c>
      <c r="B16" s="7" t="s">
        <v>32</v>
      </c>
      <c r="C16" s="21" t="s">
        <v>8</v>
      </c>
      <c r="D16" s="9">
        <v>7.4340674236476167E-2</v>
      </c>
      <c r="E16" s="16" t="s">
        <v>33</v>
      </c>
      <c r="F16" s="24">
        <f>(D16*2/12)*118.9/100</f>
        <v>1.4731843611195028E-2</v>
      </c>
    </row>
    <row r="17" spans="1:6" ht="38.25" customHeight="1" x14ac:dyDescent="0.25">
      <c r="A17" s="15" t="s">
        <v>34</v>
      </c>
      <c r="B17" s="7" t="s">
        <v>102</v>
      </c>
      <c r="C17" s="21" t="s">
        <v>8</v>
      </c>
      <c r="D17" s="9">
        <v>2.1256729378460384</v>
      </c>
      <c r="E17" s="9" t="s">
        <v>14</v>
      </c>
      <c r="F17" s="10">
        <f>(D17*1/12)*118.9/100</f>
        <v>0.21061876025824497</v>
      </c>
    </row>
    <row r="18" spans="1:6" ht="60.75" customHeight="1" x14ac:dyDescent="0.25">
      <c r="A18" s="15" t="s">
        <v>35</v>
      </c>
      <c r="B18" s="18" t="s">
        <v>36</v>
      </c>
      <c r="C18" s="21" t="s">
        <v>8</v>
      </c>
      <c r="D18" s="9">
        <v>2.1256729378460384</v>
      </c>
      <c r="E18" s="16" t="s">
        <v>37</v>
      </c>
      <c r="F18" s="24">
        <f>(D18*2/12)*118.9/100</f>
        <v>0.42123752051648994</v>
      </c>
    </row>
    <row r="19" spans="1:6" ht="22.5" customHeight="1" x14ac:dyDescent="0.25">
      <c r="A19" s="11">
        <v>18</v>
      </c>
      <c r="B19" s="74" t="s">
        <v>38</v>
      </c>
      <c r="C19" s="75"/>
      <c r="D19" s="75"/>
      <c r="E19" s="76"/>
      <c r="F19" s="6">
        <f>F20+F21+F22</f>
        <v>1.8266874363731631</v>
      </c>
    </row>
    <row r="20" spans="1:6" ht="48" customHeight="1" x14ac:dyDescent="0.25">
      <c r="A20" s="15" t="s">
        <v>39</v>
      </c>
      <c r="B20" s="7" t="s">
        <v>40</v>
      </c>
      <c r="C20" s="21" t="s">
        <v>41</v>
      </c>
      <c r="D20" s="25">
        <v>1.45</v>
      </c>
      <c r="E20" s="26" t="s">
        <v>42</v>
      </c>
      <c r="F20" s="27">
        <f>D20+(D20*18.9%)</f>
        <v>1.7240499999999999</v>
      </c>
    </row>
    <row r="21" spans="1:6" ht="34.5" customHeight="1" x14ac:dyDescent="0.25">
      <c r="A21" s="15" t="s">
        <v>43</v>
      </c>
      <c r="B21" s="7" t="s">
        <v>44</v>
      </c>
      <c r="C21" s="21" t="s">
        <v>8</v>
      </c>
      <c r="D21" s="9">
        <v>2.5053068987955278E-2</v>
      </c>
      <c r="E21" s="9" t="s">
        <v>9</v>
      </c>
      <c r="F21" s="63">
        <f>(D21*2/12)*118.9/100</f>
        <v>4.9646831711131377E-3</v>
      </c>
    </row>
    <row r="22" spans="1:6" ht="33.75" customHeight="1" x14ac:dyDescent="0.25">
      <c r="A22" s="15" t="s">
        <v>45</v>
      </c>
      <c r="B22" s="7" t="s">
        <v>46</v>
      </c>
      <c r="C22" s="21" t="s">
        <v>8</v>
      </c>
      <c r="D22" s="9">
        <v>0.49288184963187509</v>
      </c>
      <c r="E22" s="9" t="s">
        <v>9</v>
      </c>
      <c r="F22" s="10">
        <f>(D22*2/12)*118.9/100</f>
        <v>9.7672753202049933E-2</v>
      </c>
    </row>
    <row r="23" spans="1:6" ht="23.25" customHeight="1" x14ac:dyDescent="0.25">
      <c r="A23" s="11">
        <v>19</v>
      </c>
      <c r="B23" s="74" t="s">
        <v>47</v>
      </c>
      <c r="C23" s="75"/>
      <c r="D23" s="75"/>
      <c r="E23" s="76"/>
      <c r="F23" s="6">
        <f>F24+F25</f>
        <v>2.0789651562863272</v>
      </c>
    </row>
    <row r="24" spans="1:6" ht="23.25" customHeight="1" x14ac:dyDescent="0.25">
      <c r="A24" s="15" t="s">
        <v>48</v>
      </c>
      <c r="B24" s="7" t="s">
        <v>103</v>
      </c>
      <c r="C24" s="21" t="s">
        <v>8</v>
      </c>
      <c r="D24" s="22">
        <v>10.490993219274989</v>
      </c>
      <c r="E24" s="28" t="s">
        <v>49</v>
      </c>
      <c r="F24" s="23">
        <f>(D24/12)*118.9/100</f>
        <v>1.0394825781431636</v>
      </c>
    </row>
    <row r="25" spans="1:6" ht="11.25" customHeight="1" x14ac:dyDescent="0.25">
      <c r="A25" s="15" t="s">
        <v>50</v>
      </c>
      <c r="B25" s="7" t="s">
        <v>51</v>
      </c>
      <c r="C25" s="21" t="s">
        <v>8</v>
      </c>
      <c r="D25" s="22">
        <v>10.490993219274989</v>
      </c>
      <c r="E25" s="22" t="s">
        <v>23</v>
      </c>
      <c r="F25" s="23">
        <f>(D25/12)*118.9/100</f>
        <v>1.0394825781431636</v>
      </c>
    </row>
    <row r="26" spans="1:6" ht="23.25" customHeight="1" x14ac:dyDescent="0.25">
      <c r="A26" s="11">
        <v>20</v>
      </c>
      <c r="B26" s="74" t="s">
        <v>52</v>
      </c>
      <c r="C26" s="75"/>
      <c r="D26" s="75"/>
      <c r="E26" s="76"/>
      <c r="F26" s="6">
        <f>F27</f>
        <v>0.43923361402166117</v>
      </c>
    </row>
    <row r="27" spans="1:6" ht="48.75" customHeight="1" x14ac:dyDescent="0.25">
      <c r="A27" s="15" t="s">
        <v>53</v>
      </c>
      <c r="B27" s="7" t="s">
        <v>54</v>
      </c>
      <c r="C27" s="21" t="s">
        <v>8</v>
      </c>
      <c r="D27" s="9">
        <v>2.2164858571320161</v>
      </c>
      <c r="E27" s="9" t="s">
        <v>9</v>
      </c>
      <c r="F27" s="10">
        <f>(D27*2/12)*118.9/100</f>
        <v>0.43923361402166117</v>
      </c>
    </row>
    <row r="28" spans="1:6" ht="10.5" customHeight="1" x14ac:dyDescent="0.25">
      <c r="A28" s="77" t="s">
        <v>55</v>
      </c>
      <c r="B28" s="67"/>
      <c r="C28" s="67"/>
      <c r="D28" s="67"/>
      <c r="E28" s="68"/>
      <c r="F28" s="6">
        <f>F29+F35+F39+F43+F44</f>
        <v>4.8554632001064073</v>
      </c>
    </row>
    <row r="29" spans="1:6" ht="10.5" customHeight="1" x14ac:dyDescent="0.25">
      <c r="A29" s="29">
        <v>23</v>
      </c>
      <c r="B29" s="74" t="s">
        <v>56</v>
      </c>
      <c r="C29" s="75"/>
      <c r="D29" s="75"/>
      <c r="E29" s="76"/>
      <c r="F29" s="6">
        <f>F30+F31+F32</f>
        <v>3.2244655449317676</v>
      </c>
    </row>
    <row r="30" spans="1:6" ht="49.5" customHeight="1" x14ac:dyDescent="0.25">
      <c r="A30" s="12" t="s">
        <v>57</v>
      </c>
      <c r="B30" s="7" t="s">
        <v>58</v>
      </c>
      <c r="C30" s="21" t="s">
        <v>8</v>
      </c>
      <c r="D30" s="9">
        <v>0.20445012057242623</v>
      </c>
      <c r="E30" s="9" t="s">
        <v>59</v>
      </c>
      <c r="F30" s="10">
        <f>(D30*4)*118.9/100</f>
        <v>0.97236477344245931</v>
      </c>
    </row>
    <row r="31" spans="1:6" ht="36" customHeight="1" x14ac:dyDescent="0.25">
      <c r="A31" s="15" t="s">
        <v>60</v>
      </c>
      <c r="B31" s="7" t="s">
        <v>61</v>
      </c>
      <c r="C31" s="21" t="s">
        <v>8</v>
      </c>
      <c r="D31" s="9">
        <v>0.40725884069401058</v>
      </c>
      <c r="E31" s="9" t="s">
        <v>62</v>
      </c>
      <c r="F31" s="10">
        <f>(D31*4)*118.9/100</f>
        <v>1.9369230463407143</v>
      </c>
    </row>
    <row r="32" spans="1:6" ht="47.25" customHeight="1" x14ac:dyDescent="0.25">
      <c r="A32" s="15" t="s">
        <v>63</v>
      </c>
      <c r="B32" s="7" t="s">
        <v>64</v>
      </c>
      <c r="C32" s="21"/>
      <c r="D32" s="9"/>
      <c r="E32" s="78" t="s">
        <v>65</v>
      </c>
      <c r="F32" s="84">
        <f>((D33*4/12)+(D34/12))*118.9/100</f>
        <v>0.31517772514859399</v>
      </c>
    </row>
    <row r="33" spans="1:6" ht="9.75" customHeight="1" x14ac:dyDescent="0.25">
      <c r="A33" s="15" t="s">
        <v>66</v>
      </c>
      <c r="B33" s="7" t="s">
        <v>67</v>
      </c>
      <c r="C33" s="21" t="s">
        <v>8</v>
      </c>
      <c r="D33" s="9">
        <v>0.42790788296794574</v>
      </c>
      <c r="E33" s="79"/>
      <c r="F33" s="85"/>
    </row>
    <row r="34" spans="1:6" ht="9.75" customHeight="1" x14ac:dyDescent="0.25">
      <c r="A34" s="30" t="s">
        <v>68</v>
      </c>
      <c r="B34" s="7" t="s">
        <v>69</v>
      </c>
      <c r="C34" s="21" t="s">
        <v>8</v>
      </c>
      <c r="D34" s="9">
        <v>1.4693042980551536</v>
      </c>
      <c r="E34" s="80"/>
      <c r="F34" s="86"/>
    </row>
    <row r="35" spans="1:6" ht="10.5" customHeight="1" x14ac:dyDescent="0.25">
      <c r="A35" s="11">
        <v>24</v>
      </c>
      <c r="B35" s="74" t="s">
        <v>70</v>
      </c>
      <c r="C35" s="75"/>
      <c r="D35" s="75"/>
      <c r="E35" s="76"/>
      <c r="F35" s="6">
        <f>F36+F38+F37</f>
        <v>0.65336692388501727</v>
      </c>
    </row>
    <row r="36" spans="1:6" ht="22.5" customHeight="1" x14ac:dyDescent="0.25">
      <c r="A36" s="15" t="s">
        <v>72</v>
      </c>
      <c r="B36" s="7" t="s">
        <v>73</v>
      </c>
      <c r="C36" s="21" t="s">
        <v>8</v>
      </c>
      <c r="D36" s="9">
        <v>6.1537184918578486E-2</v>
      </c>
      <c r="E36" s="9" t="s">
        <v>74</v>
      </c>
      <c r="F36" s="10">
        <f>(D36*6)*118.9/100</f>
        <v>0.43900627720913898</v>
      </c>
    </row>
    <row r="37" spans="1:6" ht="11.25" customHeight="1" x14ac:dyDescent="0.25">
      <c r="A37" s="15" t="s">
        <v>75</v>
      </c>
      <c r="B37" s="7" t="s">
        <v>104</v>
      </c>
      <c r="C37" s="21" t="s">
        <v>8</v>
      </c>
      <c r="D37" s="9">
        <v>3.0194799570812075E-3</v>
      </c>
      <c r="E37" s="9" t="s">
        <v>105</v>
      </c>
      <c r="F37" s="10">
        <v>0.2</v>
      </c>
    </row>
    <row r="38" spans="1:6" ht="11.25" customHeight="1" x14ac:dyDescent="0.25">
      <c r="A38" s="15" t="s">
        <v>75</v>
      </c>
      <c r="B38" s="7" t="s">
        <v>76</v>
      </c>
      <c r="C38" s="21" t="s">
        <v>8</v>
      </c>
      <c r="D38" s="9">
        <v>3.0194799570812075E-3</v>
      </c>
      <c r="E38" s="9" t="s">
        <v>71</v>
      </c>
      <c r="F38" s="10">
        <f>(D38*4)*118.9/100</f>
        <v>1.4360646675878224E-2</v>
      </c>
    </row>
    <row r="39" spans="1:6" ht="10.5" customHeight="1" x14ac:dyDescent="0.25">
      <c r="A39" s="11">
        <v>25</v>
      </c>
      <c r="B39" s="66" t="s">
        <v>77</v>
      </c>
      <c r="C39" s="67"/>
      <c r="D39" s="67"/>
      <c r="E39" s="68"/>
      <c r="F39" s="31">
        <f>F40+F41+F42</f>
        <v>0.73584893538262486</v>
      </c>
    </row>
    <row r="40" spans="1:6" ht="11.25" customHeight="1" x14ac:dyDescent="0.25">
      <c r="A40" s="15" t="s">
        <v>78</v>
      </c>
      <c r="B40" s="7" t="s">
        <v>79</v>
      </c>
      <c r="C40" s="21" t="s">
        <v>8</v>
      </c>
      <c r="D40" s="9">
        <v>6.6230832471936993E-2</v>
      </c>
      <c r="E40" s="9" t="s">
        <v>80</v>
      </c>
      <c r="F40" s="10">
        <f>(D40*8)*118.9/100</f>
        <v>0.62998767847306469</v>
      </c>
    </row>
    <row r="41" spans="1:6" ht="23.25" customHeight="1" x14ac:dyDescent="0.25">
      <c r="A41" s="15" t="s">
        <v>81</v>
      </c>
      <c r="B41" s="7" t="s">
        <v>82</v>
      </c>
      <c r="C41" s="21" t="s">
        <v>8</v>
      </c>
      <c r="D41" s="9">
        <v>0.50241234713959382</v>
      </c>
      <c r="E41" s="16" t="s">
        <v>83</v>
      </c>
      <c r="F41" s="24">
        <f>(D41*2/12)*118.9/100</f>
        <v>9.9561380124829513E-2</v>
      </c>
    </row>
    <row r="42" spans="1:6" ht="24" customHeight="1" x14ac:dyDescent="0.25">
      <c r="A42" s="15" t="s">
        <v>84</v>
      </c>
      <c r="B42" s="7" t="s">
        <v>85</v>
      </c>
      <c r="C42" s="21" t="s">
        <v>8</v>
      </c>
      <c r="D42" s="9">
        <v>6.6230832471936968E-4</v>
      </c>
      <c r="E42" s="9" t="s">
        <v>80</v>
      </c>
      <c r="F42" s="10">
        <f>(D42*8)*118.9/100</f>
        <v>6.2998767847306444E-3</v>
      </c>
    </row>
    <row r="43" spans="1:6" ht="37.5" customHeight="1" x14ac:dyDescent="0.25">
      <c r="A43" s="11">
        <v>28</v>
      </c>
      <c r="B43" s="32" t="s">
        <v>86</v>
      </c>
      <c r="C43" s="33" t="s">
        <v>8</v>
      </c>
      <c r="D43" s="34">
        <v>1.7539351610861508E-3</v>
      </c>
      <c r="E43" s="34" t="s">
        <v>87</v>
      </c>
      <c r="F43" s="35">
        <f>(D43*365/12)*118.9/100</f>
        <v>6.3431795906997768E-2</v>
      </c>
    </row>
    <row r="44" spans="1:6" s="41" customFormat="1" ht="12" customHeight="1" x14ac:dyDescent="0.25">
      <c r="A44" s="36">
        <v>29</v>
      </c>
      <c r="B44" s="37" t="s">
        <v>88</v>
      </c>
      <c r="C44" s="38" t="s">
        <v>8</v>
      </c>
      <c r="D44" s="39">
        <v>0.15</v>
      </c>
      <c r="E44" s="39" t="s">
        <v>89</v>
      </c>
      <c r="F44" s="40">
        <f>(D44*12/12)*118.9/100</f>
        <v>0.17835000000000001</v>
      </c>
    </row>
    <row r="45" spans="1:6" s="41" customFormat="1" ht="11.25" customHeight="1" x14ac:dyDescent="0.25">
      <c r="A45" s="69" t="s">
        <v>90</v>
      </c>
      <c r="B45" s="70"/>
      <c r="C45" s="70"/>
      <c r="D45" s="70"/>
      <c r="E45" s="71"/>
      <c r="F45" s="42">
        <f>F4+F12+F28</f>
        <v>10.458684831844231</v>
      </c>
    </row>
    <row r="46" spans="1:6" ht="24.75" customHeight="1" x14ac:dyDescent="0.25">
      <c r="A46" s="36">
        <v>30</v>
      </c>
      <c r="B46" s="43" t="s">
        <v>91</v>
      </c>
      <c r="C46" s="44" t="s">
        <v>8</v>
      </c>
      <c r="D46" s="39">
        <f>0.95-18.9%</f>
        <v>0.76100000000000001</v>
      </c>
      <c r="E46" s="39" t="s">
        <v>89</v>
      </c>
      <c r="F46" s="45">
        <v>2.2599999999999998</v>
      </c>
    </row>
    <row r="47" spans="1:6" ht="11.25" customHeight="1" x14ac:dyDescent="0.25">
      <c r="A47" s="46">
        <v>31</v>
      </c>
      <c r="B47" s="47" t="s">
        <v>92</v>
      </c>
      <c r="C47" s="48" t="s">
        <v>8</v>
      </c>
      <c r="D47" s="49">
        <f>(F47-18.9%)/20</f>
        <v>0.11055</v>
      </c>
      <c r="E47" s="50" t="s">
        <v>93</v>
      </c>
      <c r="F47" s="51">
        <v>2.4</v>
      </c>
    </row>
    <row r="48" spans="1:6" s="58" customFormat="1" ht="22.5" customHeight="1" x14ac:dyDescent="0.2">
      <c r="A48" s="52">
        <v>32</v>
      </c>
      <c r="B48" s="53" t="s">
        <v>94</v>
      </c>
      <c r="C48" s="54" t="s">
        <v>41</v>
      </c>
      <c r="D48" s="55" t="s">
        <v>95</v>
      </c>
      <c r="E48" s="56" t="s">
        <v>96</v>
      </c>
      <c r="F48" s="57">
        <v>2.36</v>
      </c>
    </row>
    <row r="49" spans="1:6" ht="24.75" customHeight="1" x14ac:dyDescent="0.25">
      <c r="A49" s="81" t="s">
        <v>100</v>
      </c>
      <c r="B49" s="82"/>
      <c r="C49" s="59" t="s">
        <v>8</v>
      </c>
      <c r="D49" s="60">
        <v>2.5</v>
      </c>
      <c r="E49" s="65" t="s">
        <v>101</v>
      </c>
      <c r="F49" s="64">
        <v>2.5</v>
      </c>
    </row>
    <row r="50" spans="1:6" x14ac:dyDescent="0.25">
      <c r="A50" s="72" t="s">
        <v>97</v>
      </c>
      <c r="B50" s="73"/>
      <c r="C50" s="73"/>
      <c r="D50" s="73"/>
      <c r="E50" s="73"/>
      <c r="F50" s="61">
        <f>F45+F47+F48+F46+F49</f>
        <v>19.97868483184423</v>
      </c>
    </row>
    <row r="57" spans="1:6" x14ac:dyDescent="0.25">
      <c r="B57" s="62"/>
    </row>
  </sheetData>
  <mergeCells count="21">
    <mergeCell ref="B8:E8"/>
    <mergeCell ref="B10:E10"/>
    <mergeCell ref="F32:F34"/>
    <mergeCell ref="C1:D1"/>
    <mergeCell ref="A2:F2"/>
    <mergeCell ref="A4:E4"/>
    <mergeCell ref="B5:E5"/>
    <mergeCell ref="A12:E12"/>
    <mergeCell ref="B13:E13"/>
    <mergeCell ref="B15:E15"/>
    <mergeCell ref="B19:E19"/>
    <mergeCell ref="B23:E23"/>
    <mergeCell ref="B39:E39"/>
    <mergeCell ref="A45:E45"/>
    <mergeCell ref="A50:E50"/>
    <mergeCell ref="B26:E26"/>
    <mergeCell ref="A28:E28"/>
    <mergeCell ref="B29:E29"/>
    <mergeCell ref="E32:E34"/>
    <mergeCell ref="A49:B49"/>
    <mergeCell ref="B35:E35"/>
  </mergeCells>
  <pageMargins left="0.7" right="0.7" top="0.75" bottom="0.75" header="0.3" footer="0.3"/>
  <pageSetup paperSiz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2" sqref="E3:I12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Водопроводная 14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2016-09-12T08:34:52Z</dcterms:modified>
</cp:coreProperties>
</file>